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 BESTANDEN\0 WIJN\RUBINUS website SW\"/>
    </mc:Choice>
  </mc:AlternateContent>
  <xr:revisionPtr revIDLastSave="0" documentId="13_ncr:1_{5D767A25-178B-4BF4-8658-791913092794}" xr6:coauthVersionLast="45" xr6:coauthVersionMax="45" xr10:uidLastSave="{00000000-0000-0000-0000-000000000000}"/>
  <bookViews>
    <workbookView xWindow="-110" yWindow="-110" windowWidth="19420" windowHeight="10560" xr2:uid="{8C000D13-24B3-42AE-98A0-2D1CB880E341}"/>
  </bookViews>
  <sheets>
    <sheet name="Berekenen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9" l="1"/>
  <c r="C13" i="9"/>
  <c r="C14" i="9" l="1"/>
  <c r="C17" i="9" s="1"/>
  <c r="C18" i="9" s="1"/>
  <c r="C20" i="9" s="1"/>
  <c r="C25" i="9" s="1"/>
  <c r="C27" i="9" s="1"/>
  <c r="C29" i="9" s="1"/>
  <c r="G27" i="9" l="1"/>
</calcChain>
</file>

<file path=xl/sharedStrings.xml><?xml version="1.0" encoding="utf-8"?>
<sst xmlns="http://schemas.openxmlformats.org/spreadsheetml/2006/main" count="39" uniqueCount="35">
  <si>
    <t>Oechsle</t>
  </si>
  <si>
    <t>Invoer</t>
  </si>
  <si>
    <t>Totaalzuur</t>
  </si>
  <si>
    <t xml:space="preserve"> g/L</t>
  </si>
  <si>
    <t xml:space="preserve"> g/L (vaak 4 g/L)</t>
  </si>
  <si>
    <t>Schatting vast extract</t>
  </si>
  <si>
    <t>Compensatie verdamping alcohol</t>
  </si>
  <si>
    <t xml:space="preserve"> % (bij witte wijn meestal 1,0% en bij rode meestal 1,5% - afhankelijk van gesloten of open cuve)</t>
  </si>
  <si>
    <t>Efficiëntie gist</t>
  </si>
  <si>
    <t xml:space="preserve"> g/L suiker nodig voor 1% alc (meestal 17 gram/liter, zie echter specificaties gist)</t>
  </si>
  <si>
    <t>Resultaat</t>
  </si>
  <si>
    <t>Suikergehalte</t>
  </si>
  <si>
    <t>Potentieel alcohol</t>
  </si>
  <si>
    <t xml:space="preserve"> % vol</t>
  </si>
  <si>
    <t>(= Brix)</t>
  </si>
  <si>
    <t>Gewenst alcoholpercentage</t>
  </si>
  <si>
    <t>Extra alcohol nodig</t>
  </si>
  <si>
    <t>Daarvoor extra suiker nodig bij deze gist</t>
  </si>
  <si>
    <t>Volume most of pulpvloeistof</t>
  </si>
  <si>
    <t xml:space="preserve"> L (pulp bevat doorgaans 85% vloeistof van het gewicht in kilo's)</t>
  </si>
  <si>
    <t>Totaal suiker toe te voegen</t>
  </si>
  <si>
    <t xml:space="preserve"> gram</t>
  </si>
  <si>
    <t>© Siem Zwaard 2020</t>
  </si>
  <si>
    <t>Totale hoeveelheid gebruikte suiker</t>
  </si>
  <si>
    <t xml:space="preserve"> gram suiker resteert</t>
  </si>
  <si>
    <t xml:space="preserve"> gram suiker)</t>
  </si>
  <si>
    <r>
      <t>Wanneer heeft het geen zin meer om nog gistvoeding te geven als daarmee H</t>
    </r>
    <r>
      <rPr>
        <b/>
        <sz val="8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S tegengegaan wordt</t>
    </r>
  </si>
  <si>
    <t>(verbruikt:</t>
  </si>
  <si>
    <t>Uit gemeten Oechsle, totaalzuur, vast extract en gistefficiëntie berekenen:</t>
  </si>
  <si>
    <t>Aanwezig suiker, potentieel alcohol, hoeveel suiker toevoegen en wanneer geen gistvoeding meer geven</t>
  </si>
  <si>
    <t>Dat is wanneer ongeveer</t>
  </si>
  <si>
    <t>Dat is bij een Oechsle van ongeveer</t>
  </si>
  <si>
    <t>Gistvoeding geven heeft geen nut meer als gistcellen zich niet meer verder vermeerderen (80% suiker verbruikt)</t>
  </si>
  <si>
    <t xml:space="preserve"> (aanwezige zuren en vast extract meegerekend)</t>
  </si>
  <si>
    <t xml:space="preserve"> (gevormd alcohol niet meegerekend)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</si>
</sst>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Border="1" applyProtection="1"/>
    <xf numFmtId="0" fontId="2" fillId="2" borderId="0" xfId="0" applyFont="1" applyFill="1" applyProtection="1"/>
    <xf numFmtId="0" fontId="1" fillId="2" borderId="0" xfId="0" applyFont="1" applyFill="1" applyAlignment="1" applyProtection="1">
      <alignment horizontal="right"/>
    </xf>
    <xf numFmtId="0" fontId="2" fillId="2" borderId="0" xfId="0" applyFont="1" applyFill="1" applyAlignment="1" applyProtection="1">
      <alignment horizontal="right"/>
    </xf>
    <xf numFmtId="0" fontId="2" fillId="0" borderId="0" xfId="0" applyFont="1" applyProtection="1"/>
    <xf numFmtId="165" fontId="0" fillId="2" borderId="1" xfId="0" applyNumberFormat="1" applyFill="1" applyBorder="1" applyAlignment="1">
      <alignment horizontal="right"/>
    </xf>
    <xf numFmtId="0" fontId="2" fillId="2" borderId="1" xfId="0" applyFont="1" applyFill="1" applyBorder="1" applyProtection="1"/>
    <xf numFmtId="165" fontId="0" fillId="2" borderId="0" xfId="0" applyNumberFormat="1" applyFill="1" applyBorder="1" applyAlignment="1">
      <alignment horizontal="right"/>
    </xf>
    <xf numFmtId="0" fontId="1" fillId="2" borderId="0" xfId="0" applyFont="1" applyFill="1" applyProtection="1"/>
    <xf numFmtId="0" fontId="1" fillId="2" borderId="1" xfId="0" applyFont="1" applyFill="1" applyBorder="1" applyProtection="1"/>
    <xf numFmtId="165" fontId="1" fillId="2" borderId="1" xfId="0" applyNumberFormat="1" applyFont="1" applyFill="1" applyBorder="1" applyProtection="1"/>
    <xf numFmtId="164" fontId="2" fillId="2" borderId="1" xfId="0" applyNumberFormat="1" applyFont="1" applyFill="1" applyBorder="1" applyProtection="1"/>
    <xf numFmtId="0" fontId="2" fillId="3" borderId="1" xfId="0" applyFont="1" applyFill="1" applyBorder="1" applyProtection="1">
      <protection locked="0"/>
    </xf>
    <xf numFmtId="164" fontId="2" fillId="3" borderId="1" xfId="0" applyNumberFormat="1" applyFont="1" applyFill="1" applyBorder="1" applyProtection="1">
      <protection locked="0"/>
    </xf>
    <xf numFmtId="0" fontId="2" fillId="2" borderId="0" xfId="1" applyFont="1" applyFill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1" fillId="2" borderId="0" xfId="0" applyFont="1" applyFill="1" applyBorder="1" applyProtection="1"/>
    <xf numFmtId="3" fontId="2" fillId="2" borderId="0" xfId="0" applyNumberFormat="1" applyFont="1" applyFill="1" applyBorder="1" applyProtection="1"/>
    <xf numFmtId="3" fontId="2" fillId="2" borderId="0" xfId="0" applyNumberFormat="1" applyFont="1" applyFill="1" applyProtection="1"/>
    <xf numFmtId="1" fontId="1" fillId="2" borderId="0" xfId="0" applyNumberFormat="1" applyFont="1" applyFill="1" applyBorder="1" applyProtection="1"/>
    <xf numFmtId="3" fontId="2" fillId="2" borderId="1" xfId="0" applyNumberFormat="1" applyFont="1" applyFill="1" applyBorder="1" applyProtection="1"/>
    <xf numFmtId="1" fontId="1" fillId="2" borderId="1" xfId="0" applyNumberFormat="1" applyFont="1" applyFill="1" applyBorder="1" applyProtection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F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8F571-E814-4C71-93D8-D2E859C3C43A}">
  <dimension ref="B1:K35"/>
  <sheetViews>
    <sheetView tabSelected="1" workbookViewId="0">
      <selection activeCell="C6" sqref="C6"/>
    </sheetView>
  </sheetViews>
  <sheetFormatPr defaultColWidth="9.1796875" defaultRowHeight="11.5" x14ac:dyDescent="0.25"/>
  <cols>
    <col min="1" max="1" width="2.7265625" style="2" customWidth="1"/>
    <col min="2" max="2" width="32.7265625" style="2" customWidth="1"/>
    <col min="3" max="4" width="9.7265625" style="2" customWidth="1"/>
    <col min="5" max="5" width="6" style="2" customWidth="1"/>
    <col min="6" max="6" width="7.90625" style="2" customWidth="1"/>
    <col min="7" max="7" width="5.36328125" style="2" customWidth="1"/>
    <col min="8" max="8" width="10.90625" style="2" customWidth="1"/>
    <col min="9" max="10" width="9.7265625" style="2" customWidth="1"/>
    <col min="11" max="11" width="5.7265625" style="2" customWidth="1"/>
    <col min="12" max="16" width="9.7265625" style="2" customWidth="1"/>
    <col min="17" max="16384" width="9.1796875" style="2"/>
  </cols>
  <sheetData>
    <row r="1" spans="2:11" ht="11.5" customHeight="1" x14ac:dyDescent="0.25"/>
    <row r="2" spans="2:11" ht="11.5" customHeight="1" x14ac:dyDescent="0.25">
      <c r="B2" s="9" t="s">
        <v>28</v>
      </c>
    </row>
    <row r="3" spans="2:11" ht="11.5" customHeight="1" x14ac:dyDescent="0.25">
      <c r="B3" s="9" t="s">
        <v>29</v>
      </c>
    </row>
    <row r="5" spans="2:11" x14ac:dyDescent="0.25">
      <c r="C5" s="4" t="s">
        <v>1</v>
      </c>
      <c r="E5" s="4" t="s">
        <v>14</v>
      </c>
    </row>
    <row r="6" spans="2:11" ht="12.5" x14ac:dyDescent="0.25">
      <c r="B6" s="2" t="s">
        <v>0</v>
      </c>
      <c r="C6" s="13">
        <v>40</v>
      </c>
      <c r="E6" s="6">
        <f>261.3*(1-1/((1000+C6)/1000))</f>
        <v>10.050000000000022</v>
      </c>
      <c r="F6" s="8"/>
      <c r="G6" s="1"/>
    </row>
    <row r="7" spans="2:11" x14ac:dyDescent="0.25">
      <c r="B7" s="2" t="s">
        <v>2</v>
      </c>
      <c r="C7" s="13">
        <v>8</v>
      </c>
      <c r="D7" s="2" t="s">
        <v>3</v>
      </c>
    </row>
    <row r="8" spans="2:11" x14ac:dyDescent="0.25">
      <c r="B8" s="2" t="s">
        <v>5</v>
      </c>
      <c r="C8" s="13">
        <v>4</v>
      </c>
      <c r="D8" s="2" t="s">
        <v>4</v>
      </c>
    </row>
    <row r="9" spans="2:11" x14ac:dyDescent="0.25">
      <c r="B9" s="2" t="s">
        <v>6</v>
      </c>
      <c r="C9" s="13">
        <v>1</v>
      </c>
      <c r="D9" s="2" t="s">
        <v>7</v>
      </c>
    </row>
    <row r="10" spans="2:11" x14ac:dyDescent="0.25">
      <c r="B10" s="2" t="s">
        <v>8</v>
      </c>
      <c r="C10" s="13">
        <v>17</v>
      </c>
      <c r="D10" s="2" t="s">
        <v>9</v>
      </c>
    </row>
    <row r="12" spans="2:11" x14ac:dyDescent="0.25">
      <c r="B12" s="9"/>
      <c r="C12" s="3" t="s">
        <v>10</v>
      </c>
      <c r="D12" s="9"/>
    </row>
    <row r="13" spans="2:11" x14ac:dyDescent="0.25">
      <c r="B13" s="2" t="s">
        <v>11</v>
      </c>
      <c r="C13" s="10">
        <f>2.6*C6-C7-C8</f>
        <v>92</v>
      </c>
      <c r="D13" s="9" t="s">
        <v>3</v>
      </c>
    </row>
    <row r="14" spans="2:11" x14ac:dyDescent="0.25">
      <c r="B14" s="2" t="s">
        <v>12</v>
      </c>
      <c r="C14" s="11">
        <f>C13/C10-C9</f>
        <v>4.4117647058823533</v>
      </c>
      <c r="D14" s="9" t="s">
        <v>13</v>
      </c>
      <c r="K14" s="5"/>
    </row>
    <row r="16" spans="2:11" x14ac:dyDescent="0.25">
      <c r="B16" s="2" t="s">
        <v>15</v>
      </c>
      <c r="C16" s="14">
        <v>4.4000000000000004</v>
      </c>
    </row>
    <row r="17" spans="2:8" x14ac:dyDescent="0.25">
      <c r="B17" s="2" t="s">
        <v>16</v>
      </c>
      <c r="C17" s="12">
        <f>C16-C14</f>
        <v>-1.1764705882352899E-2</v>
      </c>
      <c r="D17" s="2" t="s">
        <v>13</v>
      </c>
    </row>
    <row r="18" spans="2:8" x14ac:dyDescent="0.25">
      <c r="B18" s="2" t="s">
        <v>17</v>
      </c>
      <c r="C18" s="7">
        <f>C17*C10</f>
        <v>-0.19999999999999929</v>
      </c>
      <c r="D18" s="2" t="s">
        <v>3</v>
      </c>
    </row>
    <row r="19" spans="2:8" x14ac:dyDescent="0.25">
      <c r="B19" s="2" t="s">
        <v>18</v>
      </c>
      <c r="C19" s="13">
        <v>10</v>
      </c>
      <c r="D19" s="2" t="s">
        <v>19</v>
      </c>
    </row>
    <row r="20" spans="2:8" x14ac:dyDescent="0.25">
      <c r="B20" s="9" t="s">
        <v>20</v>
      </c>
      <c r="C20" s="10">
        <f>C18*C19</f>
        <v>-1.9999999999999929</v>
      </c>
      <c r="D20" s="9" t="s">
        <v>21</v>
      </c>
    </row>
    <row r="21" spans="2:8" x14ac:dyDescent="0.25">
      <c r="C21" s="18"/>
      <c r="D21" s="9"/>
    </row>
    <row r="22" spans="2:8" x14ac:dyDescent="0.25">
      <c r="C22" s="18"/>
      <c r="D22" s="9"/>
    </row>
    <row r="23" spans="2:8" x14ac:dyDescent="0.25">
      <c r="B23" s="9" t="s">
        <v>26</v>
      </c>
      <c r="C23" s="18"/>
      <c r="D23" s="9"/>
    </row>
    <row r="24" spans="2:8" x14ac:dyDescent="0.25">
      <c r="B24" s="9"/>
      <c r="C24" s="18"/>
      <c r="D24" s="9"/>
    </row>
    <row r="25" spans="2:8" x14ac:dyDescent="0.25">
      <c r="B25" s="2" t="s">
        <v>23</v>
      </c>
      <c r="C25" s="22">
        <f>C13*C19+C20</f>
        <v>918</v>
      </c>
      <c r="D25" s="2" t="s">
        <v>21</v>
      </c>
    </row>
    <row r="26" spans="2:8" x14ac:dyDescent="0.25">
      <c r="B26" s="2" t="s">
        <v>32</v>
      </c>
      <c r="C26" s="19"/>
    </row>
    <row r="27" spans="2:8" x14ac:dyDescent="0.25">
      <c r="B27" s="2" t="s">
        <v>30</v>
      </c>
      <c r="C27" s="22">
        <f>C25*0.2</f>
        <v>183.60000000000002</v>
      </c>
      <c r="D27" s="2" t="s">
        <v>24</v>
      </c>
      <c r="F27" s="4" t="s">
        <v>27</v>
      </c>
      <c r="G27" s="20">
        <f>C25*0.8</f>
        <v>734.40000000000009</v>
      </c>
      <c r="H27" s="2" t="s">
        <v>25</v>
      </c>
    </row>
    <row r="28" spans="2:8" x14ac:dyDescent="0.25">
      <c r="C28" s="19"/>
      <c r="F28" s="4"/>
      <c r="G28" s="20"/>
    </row>
    <row r="29" spans="2:8" x14ac:dyDescent="0.25">
      <c r="B29" s="9" t="s">
        <v>31</v>
      </c>
      <c r="C29" s="23">
        <f>(C27+C7+C8)/C19/2.6</f>
        <v>7.5230769230769239</v>
      </c>
      <c r="D29" s="2" t="s">
        <v>33</v>
      </c>
    </row>
    <row r="30" spans="2:8" x14ac:dyDescent="0.25">
      <c r="B30" s="9"/>
      <c r="C30" s="21"/>
      <c r="D30" s="2" t="s">
        <v>34</v>
      </c>
    </row>
    <row r="31" spans="2:8" x14ac:dyDescent="0.25">
      <c r="B31" s="9"/>
      <c r="C31" s="21"/>
    </row>
    <row r="32" spans="2:8" x14ac:dyDescent="0.25">
      <c r="C32" s="18"/>
      <c r="G32" s="16" t="s">
        <v>22</v>
      </c>
      <c r="H32" s="17"/>
    </row>
    <row r="35" spans="2:2" x14ac:dyDescent="0.25">
      <c r="B35" s="15"/>
    </row>
  </sheetData>
  <sheetProtection algorithmName="SHA-512" hashValue="vJxrnNWmxpnz6dRANucSqGAzyfHqWMONEllfw6n25qjffDJDC4fcsPgCYRHM+VY6hZkFdFnJYOvjU0Qwd8q0Mw==" saltValue="zBiCfk4DL5LsUhccA2KAdw==" spinCount="100000" sheet="1" selectLockedCells="1"/>
  <mergeCells count="1">
    <mergeCell ref="G32:H3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Siem Zwaard</dc:creator>
  <cp:lastModifiedBy>Siem Zwaard</cp:lastModifiedBy>
  <cp:lastPrinted>2018-09-10T14:23:34Z</cp:lastPrinted>
  <dcterms:created xsi:type="dcterms:W3CDTF">2018-09-03T08:49:13Z</dcterms:created>
  <dcterms:modified xsi:type="dcterms:W3CDTF">2020-10-05T07:57:33Z</dcterms:modified>
</cp:coreProperties>
</file>